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3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'1кв'!$A$1:$E$54</definedName>
    <definedName name="_xlnm.Print_Area" localSheetId="1">'2кв'!$A$1:$E$52</definedName>
    <definedName name="_xlnm.Print_Area" localSheetId="2">'3кв'!$A$1:$E$56</definedName>
    <definedName name="_xlnm.Print_Area" localSheetId="3">'4кв'!$A$1:$E$55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19" i="30" l="1"/>
  <c r="C27" i="30"/>
  <c r="C26" i="30"/>
  <c r="C25" i="30"/>
  <c r="C24" i="30"/>
  <c r="C23" i="30"/>
  <c r="C22" i="30"/>
  <c r="C21" i="30"/>
  <c r="C18" i="30"/>
  <c r="C17" i="30"/>
  <c r="C16" i="30"/>
  <c r="C15" i="30"/>
  <c r="C14" i="30"/>
  <c r="C6" i="30"/>
  <c r="C11" i="30" l="1"/>
  <c r="C10" i="30" l="1"/>
  <c r="C9" i="30"/>
  <c r="C8" i="30"/>
  <c r="E31" i="29"/>
  <c r="B49" i="29"/>
  <c r="E25" i="29"/>
  <c r="E28" i="29"/>
  <c r="C12" i="30" l="1"/>
  <c r="E29" i="29"/>
  <c r="E27" i="29"/>
  <c r="C35" i="30"/>
  <c r="E23" i="29"/>
  <c r="E22" i="29"/>
  <c r="B54" i="29" l="1"/>
  <c r="C29" i="30"/>
  <c r="C30" i="30" s="1"/>
  <c r="B55" i="29"/>
  <c r="B54" i="28"/>
  <c r="B53" i="28"/>
  <c r="B56" i="28"/>
  <c r="E30" i="28"/>
  <c r="E28" i="28"/>
  <c r="B50" i="28" l="1"/>
  <c r="E23" i="28"/>
  <c r="E22" i="28"/>
  <c r="E32" i="28" s="1"/>
  <c r="B55" i="28" l="1"/>
  <c r="B45" i="27"/>
  <c r="B50" i="27"/>
  <c r="B49" i="27"/>
  <c r="E23" i="27"/>
  <c r="E22" i="27"/>
  <c r="E27" i="27" l="1"/>
  <c r="B51" i="27" s="1"/>
  <c r="B52" i="27" s="1"/>
  <c r="E29" i="26"/>
  <c r="E27" i="26"/>
  <c r="E26" i="26" l="1"/>
  <c r="B52" i="26" l="1"/>
  <c r="B51" i="26"/>
  <c r="E23" i="26"/>
  <c r="E22" i="26"/>
  <c r="B53" i="26" l="1"/>
  <c r="B54" i="26" l="1"/>
</calcChain>
</file>

<file path=xl/sharedStrings.xml><?xml version="1.0" encoding="utf-8"?>
<sst xmlns="http://schemas.openxmlformats.org/spreadsheetml/2006/main" count="305" uniqueCount="127">
  <si>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</si>
  <si>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</si>
  <si>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</si>
  <si>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</si>
  <si>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</si>
  <si>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</si>
  <si>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</si>
  <si>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</si>
  <si>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</si>
  <si>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</si>
  <si>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</si>
  <si>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</si>
  <si>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</si>
  <si>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</si>
  <si>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</si>
  <si>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</si>
  <si>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</si>
  <si>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</si>
  <si>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</si>
  <si>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</si>
  <si>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</si>
  <si>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</si>
  <si>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</si>
  <si>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</si>
  <si>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пер.Шмидта,15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</si>
  <si>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</si>
  <si>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</si>
  <si>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</si>
  <si>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</si>
  <si>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</si>
  <si>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</si>
  <si>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</si>
  <si>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№72  от   01.04.2016 г.</t>
    </r>
  </si>
  <si>
    <t xml:space="preserve">определена приложением № 9 к договору </t>
  </si>
  <si>
    <t xml:space="preserve">Оплачено </t>
  </si>
  <si>
    <t>Расходы по содержанию и тек.ремонту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</si>
  <si>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</si>
  <si>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</si>
  <si>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</si>
  <si>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Дзюбы Екатерины Сергеевны</t>
    </r>
  </si>
  <si>
    <t>Общая площадь квартир - 1261м2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</si>
  <si>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29.10.2018 г.</t>
    </r>
  </si>
  <si>
    <t>Заказчик - Собственники МКД, в лице председателя совета дома Дзюбы Е.С.</t>
  </si>
  <si>
    <t>интернет ТТК</t>
  </si>
  <si>
    <t xml:space="preserve">Услуги по содержанию многоквартирного дома </t>
  </si>
  <si>
    <t>интернет Ростелеком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</si>
  <si>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</si>
  <si>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</si>
  <si>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</si>
  <si>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Бовкун А.А.</t>
  </si>
  <si>
    <t>Предъявлено населению 99333,27</t>
  </si>
  <si>
    <t>Администр. за кв.2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</si>
  <si>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</si>
  <si>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</si>
  <si>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</si>
  <si>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</si>
  <si>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</t>
  </si>
  <si>
    <t>Ремонт ХВС и ГВС в подвале 1 подъезда (кв. 3)</t>
  </si>
  <si>
    <t>Замена участка  КНС 1 подъезд</t>
  </si>
  <si>
    <t xml:space="preserve">           2. Всего за период с "01" 01 2024 г. по "31" 03 2024 г. выполнено работ (оказано услуг) на общую сумму  девяносто семь  тысяч пятьсот тридцать восемь рублей 69 копеек.</t>
  </si>
  <si>
    <t>за 2 квартал 2024 года</t>
  </si>
  <si>
    <t>30.06.2024 г.</t>
  </si>
  <si>
    <t>2 квартал</t>
  </si>
  <si>
    <t>Замена магистрали ХВС по подвалу (смета)(кв 3)</t>
  </si>
  <si>
    <t>апрель</t>
  </si>
  <si>
    <t xml:space="preserve">           2. Всего за период с "01" 04 2024 г. по "30" 06 2024 г. выполнено работ (оказано услуг) на общую сумму сто тридцать одна тысяча девятьсот пятьдесят три рубля 97 копеек.</t>
  </si>
  <si>
    <t>Предъявлено населению 100231,37</t>
  </si>
  <si>
    <t>за 3 квартал 2024 года</t>
  </si>
  <si>
    <t>30.09.2024 г.</t>
  </si>
  <si>
    <t>3 квартал</t>
  </si>
  <si>
    <t>Ямочный ремонт асфальтирования (смета)</t>
  </si>
  <si>
    <t xml:space="preserve">Замена сцепок на отоплении ревизия вентилей </t>
  </si>
  <si>
    <t>Замена запорной арматуры на отоплении (смета)</t>
  </si>
  <si>
    <t>Частичная замена стояка ГВС и ХВС (кв.6)</t>
  </si>
  <si>
    <t>Устройство отмостки под балконом (смета)</t>
  </si>
  <si>
    <t>июль</t>
  </si>
  <si>
    <t>август</t>
  </si>
  <si>
    <t>сентябрь</t>
  </si>
  <si>
    <t>Поверка ОДПУ ГВС</t>
  </si>
  <si>
    <t xml:space="preserve">           2. Всего за период с "01" 07 2024 г. по "30" 09 2024 г. выполнено работ (оказано услуг) на общую сумму сто шестьдесят восемь тысяч триста двадцать восемь рублей 71 копейка.</t>
  </si>
  <si>
    <t>Предъявлено населению 111031,26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</si>
  <si>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</si>
  <si>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</si>
  <si>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</si>
  <si>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</si>
  <si>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</si>
  <si>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</si>
  <si>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</si>
  <si>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</si>
  <si>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</si>
  <si>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Итого доходов:</t>
  </si>
  <si>
    <t>Расходы:</t>
  </si>
  <si>
    <t xml:space="preserve">Расходы по управлению МКД 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</si>
  <si>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</si>
  <si>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</si>
  <si>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</si>
  <si>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Замена запорной арматуры на отоплении (смета)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</si>
  <si>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</si>
  <si>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</si>
  <si>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</si>
  <si>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</si>
  <si>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</si>
  <si>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</si>
  <si>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</si>
  <si>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</si>
  <si>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</si>
  <si>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</si>
  <si>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</si>
  <si>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пер. Шмидта, д. 15</t>
  </si>
  <si>
    <t>за 4 квартал 2024 года</t>
  </si>
  <si>
    <t>31.12.2024 г.</t>
  </si>
  <si>
    <t>Окраска дверей входных и подвальных (смета)</t>
  </si>
  <si>
    <t>Установка перил (кв.17)</t>
  </si>
  <si>
    <t xml:space="preserve">Замена доводчика </t>
  </si>
  <si>
    <t>4 квартал</t>
  </si>
  <si>
    <t>октябрь</t>
  </si>
  <si>
    <t>ноябрь</t>
  </si>
  <si>
    <t xml:space="preserve">Ремонт окна </t>
  </si>
  <si>
    <t xml:space="preserve">           2. Всего за период с "01" 10 2024 г. по "31" 12 2024 г. выполнено работ (оказано услуг) на общую сумму сто шесть тысяч пятьсот девять рублей 95 копеек.</t>
  </si>
  <si>
    <t>Оплачено администрацией за кв. №2</t>
  </si>
  <si>
    <t>Начислено всего 421 627,16</t>
  </si>
  <si>
    <t>Непредвиденные работы 50 ч/ч</t>
  </si>
  <si>
    <t xml:space="preserve">   * Замена магистрали ХВС по подвалу (смета)(кв 3)</t>
  </si>
  <si>
    <t xml:space="preserve">   * Поверка ОДПУ ГВС</t>
  </si>
  <si>
    <t xml:space="preserve">   * Ямочный ремонт асфальтирования (смета)</t>
  </si>
  <si>
    <t xml:space="preserve">   * Устройство отмостки под балконом (смета)</t>
  </si>
  <si>
    <t xml:space="preserve">   * Окраска дверей входных и подвальных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</si>
</sst>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  <xf numFmtId="0" fontId="15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164" fontId="7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0" applyNumberFormat="1" applyFont="1"/>
    <xf numFmtId="0" fontId="10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5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43" fontId="3" fillId="0" borderId="0" xfId="0" applyNumberFormat="1" applyFont="1"/>
    <xf numFmtId="49" fontId="3" fillId="0" borderId="6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0" fillId="0" borderId="1" xfId="5" applyFont="1" applyBorder="1" applyAlignment="1">
      <alignment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Обычный_37" xf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2" zoomScaleSheetLayoutView="100" workbookViewId="0">
      <selection activeCell="A50" sqref="A50:XFD5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3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52</v>
      </c>
      <c r="B3" s="83"/>
      <c r="C3" s="83"/>
      <c r="D3" s="83"/>
      <c r="E3" s="83"/>
    </row>
    <row r="4" spans="1:5" s="1" customFormat="1" ht="15.75" x14ac:dyDescent="0.25">
      <c r="A4" s="18" t="s">
        <v>13</v>
      </c>
      <c r="B4" s="4"/>
      <c r="C4" s="4"/>
      <c r="D4" s="28"/>
      <c r="E4" s="29" t="s">
        <v>53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5" t="s">
        <v>24</v>
      </c>
      <c r="B7" s="85"/>
      <c r="C7" s="85"/>
      <c r="D7" s="85"/>
      <c r="E7" s="85"/>
    </row>
    <row r="8" spans="1:5" x14ac:dyDescent="0.25">
      <c r="A8" s="87" t="s">
        <v>1</v>
      </c>
      <c r="B8" s="87"/>
      <c r="C8" s="87"/>
      <c r="D8" s="87"/>
      <c r="E8" s="87"/>
    </row>
    <row r="9" spans="1:5" ht="13.9" customHeight="1" x14ac:dyDescent="0.25">
      <c r="A9" s="88" t="s">
        <v>39</v>
      </c>
      <c r="B9" s="88"/>
      <c r="C9" s="88"/>
      <c r="D9" s="88"/>
      <c r="E9" s="88"/>
    </row>
    <row r="10" spans="1:5" ht="24.75" customHeight="1" x14ac:dyDescent="0.25">
      <c r="A10" s="89" t="s">
        <v>14</v>
      </c>
      <c r="B10" s="90"/>
      <c r="C10" s="90"/>
      <c r="D10" s="90"/>
      <c r="E10" s="90"/>
    </row>
    <row r="11" spans="1:5" ht="29.25" customHeight="1" x14ac:dyDescent="0.25">
      <c r="A11" s="88" t="s">
        <v>41</v>
      </c>
      <c r="B11" s="88"/>
      <c r="C11" s="88"/>
      <c r="D11" s="88"/>
      <c r="E11" s="88"/>
    </row>
    <row r="12" spans="1:5" x14ac:dyDescent="0.25">
      <c r="A12" s="87" t="s">
        <v>15</v>
      </c>
      <c r="B12" s="91"/>
      <c r="C12" s="91"/>
      <c r="D12" s="91"/>
      <c r="E12" s="91"/>
    </row>
    <row r="13" spans="1:5" x14ac:dyDescent="0.25">
      <c r="A13" s="84" t="s">
        <v>22</v>
      </c>
      <c r="B13" s="84"/>
      <c r="C13" s="84"/>
      <c r="D13" s="84"/>
      <c r="E13" s="84"/>
    </row>
    <row r="14" spans="1:5" x14ac:dyDescent="0.25">
      <c r="A14" s="87" t="s">
        <v>2</v>
      </c>
      <c r="B14" s="91"/>
      <c r="C14" s="91"/>
      <c r="D14" s="91"/>
      <c r="E14" s="91"/>
    </row>
    <row r="15" spans="1:5" x14ac:dyDescent="0.25">
      <c r="A15" s="84" t="s">
        <v>47</v>
      </c>
      <c r="B15" s="84"/>
      <c r="C15" s="84"/>
      <c r="D15" s="84"/>
      <c r="E15" s="84"/>
    </row>
    <row r="16" spans="1:5" x14ac:dyDescent="0.25">
      <c r="A16" s="87" t="s">
        <v>16</v>
      </c>
      <c r="B16" s="91"/>
      <c r="C16" s="91"/>
      <c r="D16" s="91"/>
      <c r="E16" s="91"/>
    </row>
    <row r="17" spans="1:7" ht="29.25" customHeight="1" x14ac:dyDescent="0.25">
      <c r="A17" s="84" t="s">
        <v>17</v>
      </c>
      <c r="B17" s="84"/>
      <c r="C17" s="84"/>
      <c r="D17" s="84"/>
      <c r="E17" s="84"/>
    </row>
    <row r="18" spans="1:7" ht="60.75" customHeight="1" x14ac:dyDescent="0.25">
      <c r="A18" s="84" t="s">
        <v>32</v>
      </c>
      <c r="B18" s="84"/>
      <c r="C18" s="84"/>
      <c r="D18" s="84"/>
      <c r="E18" s="84"/>
    </row>
    <row r="19" spans="1:7" ht="31.5" customHeight="1" x14ac:dyDescent="0.25">
      <c r="A19" s="86" t="s">
        <v>25</v>
      </c>
      <c r="B19" s="86"/>
      <c r="C19" s="86"/>
      <c r="D19" s="86"/>
      <c r="E19" s="86"/>
    </row>
    <row r="20" spans="1:7" x14ac:dyDescent="0.25">
      <c r="A20" s="86"/>
      <c r="B20" s="86"/>
      <c r="C20" s="86"/>
      <c r="D20" s="86"/>
      <c r="E20" s="86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16.78</v>
      </c>
      <c r="E22" s="8">
        <f>D22*F20*G20</f>
        <v>63478.740000000005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16493.88</v>
      </c>
    </row>
    <row r="24" spans="1:7" x14ac:dyDescent="0.25">
      <c r="A24" s="17" t="s">
        <v>26</v>
      </c>
      <c r="B24" s="9" t="s">
        <v>27</v>
      </c>
      <c r="C24" s="3" t="s">
        <v>28</v>
      </c>
      <c r="D24" s="3"/>
      <c r="E24" s="8">
        <v>12565.88</v>
      </c>
    </row>
    <row r="25" spans="1:7" s="38" customFormat="1" ht="60" x14ac:dyDescent="0.25">
      <c r="A25" s="34" t="s">
        <v>54</v>
      </c>
      <c r="B25" s="35" t="s">
        <v>55</v>
      </c>
      <c r="C25" s="36" t="s">
        <v>28</v>
      </c>
      <c r="D25" s="36"/>
      <c r="E25" s="37">
        <v>579</v>
      </c>
    </row>
    <row r="26" spans="1:7" ht="30" x14ac:dyDescent="0.25">
      <c r="A26" s="23" t="s">
        <v>57</v>
      </c>
      <c r="B26" s="9" t="s">
        <v>56</v>
      </c>
      <c r="C26" s="3" t="s">
        <v>46</v>
      </c>
      <c r="D26" s="3">
        <v>7</v>
      </c>
      <c r="E26" s="8">
        <f>D26*260.07</f>
        <v>1820.49</v>
      </c>
    </row>
    <row r="27" spans="1:7" x14ac:dyDescent="0.25">
      <c r="A27" s="23" t="s">
        <v>58</v>
      </c>
      <c r="B27" s="9" t="s">
        <v>48</v>
      </c>
      <c r="C27" s="3" t="s">
        <v>46</v>
      </c>
      <c r="D27" s="3">
        <v>10</v>
      </c>
      <c r="E27" s="8">
        <f>D27*260.07</f>
        <v>2600.6999999999998</v>
      </c>
    </row>
    <row r="28" spans="1:7" x14ac:dyDescent="0.25">
      <c r="A28" s="23"/>
      <c r="B28" s="9"/>
      <c r="C28" s="3"/>
      <c r="D28" s="3"/>
      <c r="E28" s="8"/>
    </row>
    <row r="29" spans="1:7" s="14" customFormat="1" ht="14.25" x14ac:dyDescent="0.2">
      <c r="A29" s="10" t="s">
        <v>29</v>
      </c>
      <c r="B29" s="11"/>
      <c r="C29" s="12"/>
      <c r="D29" s="12"/>
      <c r="E29" s="13">
        <f>SUM(E22:E28)</f>
        <v>97538.690000000017</v>
      </c>
    </row>
    <row r="31" spans="1:7" ht="36" customHeight="1" x14ac:dyDescent="0.25">
      <c r="A31" s="88" t="s">
        <v>59</v>
      </c>
      <c r="B31" s="88"/>
      <c r="C31" s="88"/>
      <c r="D31" s="88"/>
      <c r="E31" s="88"/>
    </row>
    <row r="32" spans="1:7" ht="28.5" customHeight="1" x14ac:dyDescent="0.25">
      <c r="A32" s="84" t="s">
        <v>21</v>
      </c>
      <c r="B32" s="84"/>
      <c r="C32" s="84"/>
      <c r="D32" s="84"/>
      <c r="E32" s="84"/>
    </row>
    <row r="33" spans="1:5" ht="15" customHeight="1" x14ac:dyDescent="0.25">
      <c r="A33" s="84" t="s">
        <v>20</v>
      </c>
      <c r="B33" s="84"/>
      <c r="C33" s="84"/>
      <c r="D33" s="84"/>
      <c r="E33" s="84"/>
    </row>
    <row r="34" spans="1:5" ht="28.5" customHeight="1" x14ac:dyDescent="0.25">
      <c r="A34" s="84" t="s">
        <v>30</v>
      </c>
      <c r="B34" s="84"/>
      <c r="C34" s="84"/>
      <c r="D34" s="84"/>
      <c r="E34" s="84"/>
    </row>
    <row r="35" spans="1:5" x14ac:dyDescent="0.25">
      <c r="A35" s="84" t="s">
        <v>18</v>
      </c>
      <c r="B35" s="84"/>
      <c r="C35" s="84"/>
      <c r="D35" s="84"/>
      <c r="E35" s="84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93" t="s">
        <v>5</v>
      </c>
      <c r="B37" s="93"/>
      <c r="C37" s="93"/>
      <c r="D37" s="93"/>
      <c r="E37" s="93"/>
    </row>
    <row r="38" spans="1:5" x14ac:dyDescent="0.25">
      <c r="A38" s="84" t="s">
        <v>18</v>
      </c>
      <c r="B38" s="84"/>
      <c r="C38" s="84"/>
      <c r="D38" s="84"/>
      <c r="E38" s="84"/>
    </row>
    <row r="39" spans="1:5" ht="15" customHeight="1" x14ac:dyDescent="0.25">
      <c r="A39" s="85" t="s">
        <v>49</v>
      </c>
      <c r="B39" s="85"/>
      <c r="C39" s="85"/>
      <c r="D39" s="85"/>
      <c r="E39" s="5"/>
    </row>
    <row r="40" spans="1:5" x14ac:dyDescent="0.25">
      <c r="B40" s="92" t="s">
        <v>19</v>
      </c>
      <c r="C40" s="92"/>
      <c r="D40" s="92"/>
      <c r="E40" s="6" t="s">
        <v>6</v>
      </c>
    </row>
    <row r="41" spans="1:5" x14ac:dyDescent="0.25">
      <c r="A41" s="26"/>
      <c r="B41" s="26"/>
      <c r="C41" s="26"/>
      <c r="D41" s="26"/>
      <c r="E41" s="26"/>
    </row>
    <row r="42" spans="1:5" ht="15" customHeight="1" x14ac:dyDescent="0.25">
      <c r="A42" s="94" t="s">
        <v>42</v>
      </c>
      <c r="B42" s="94"/>
      <c r="C42" s="94"/>
      <c r="D42" s="94"/>
      <c r="E42" s="94"/>
    </row>
    <row r="43" spans="1:5" x14ac:dyDescent="0.25">
      <c r="B43" s="92" t="s">
        <v>19</v>
      </c>
      <c r="C43" s="92"/>
      <c r="D43" s="92"/>
      <c r="E43" s="6" t="s">
        <v>6</v>
      </c>
    </row>
    <row r="45" spans="1:5" x14ac:dyDescent="0.25">
      <c r="A45" s="2" t="s">
        <v>40</v>
      </c>
    </row>
    <row r="46" spans="1:5" x14ac:dyDescent="0.25">
      <c r="A46" s="14" t="s">
        <v>31</v>
      </c>
    </row>
    <row r="47" spans="1:5" x14ac:dyDescent="0.25">
      <c r="A47" s="2" t="s">
        <v>38</v>
      </c>
      <c r="B47" s="19">
        <v>98043.96</v>
      </c>
    </row>
    <row r="48" spans="1:5" ht="16.5" customHeight="1" x14ac:dyDescent="0.25">
      <c r="A48" s="24" t="s">
        <v>50</v>
      </c>
      <c r="B48" s="20"/>
    </row>
    <row r="49" spans="1:4" x14ac:dyDescent="0.25">
      <c r="A49" s="2" t="s">
        <v>34</v>
      </c>
      <c r="B49" s="20">
        <v>103955.48</v>
      </c>
    </row>
    <row r="50" spans="1:4" x14ac:dyDescent="0.25">
      <c r="A50" s="2" t="s">
        <v>51</v>
      </c>
      <c r="B50" s="20">
        <v>2670.03</v>
      </c>
    </row>
    <row r="51" spans="1:4" x14ac:dyDescent="0.25">
      <c r="A51" s="2" t="s">
        <v>45</v>
      </c>
      <c r="B51" s="20">
        <f>350*3</f>
        <v>1050</v>
      </c>
    </row>
    <row r="52" spans="1:4" x14ac:dyDescent="0.25">
      <c r="A52" s="2" t="s">
        <v>43</v>
      </c>
      <c r="B52" s="21">
        <f>3*110</f>
        <v>330</v>
      </c>
    </row>
    <row r="53" spans="1:4" ht="15.6" customHeight="1" x14ac:dyDescent="0.25">
      <c r="A53" s="2" t="s">
        <v>35</v>
      </c>
      <c r="B53" s="20">
        <f>E29</f>
        <v>97538.690000000017</v>
      </c>
    </row>
    <row r="54" spans="1:4" x14ac:dyDescent="0.25">
      <c r="A54" s="15" t="s">
        <v>37</v>
      </c>
      <c r="B54" s="19">
        <f>B47+B49+B51+B52+B50-B53</f>
        <v>108510.77999999998</v>
      </c>
    </row>
    <row r="57" spans="1:4" x14ac:dyDescent="0.25">
      <c r="B57" s="2">
        <v>98043.96</v>
      </c>
    </row>
    <row r="58" spans="1:4" x14ac:dyDescent="0.25">
      <c r="D58" s="22"/>
    </row>
  </sheetData>
  <mergeCells count="29">
    <mergeCell ref="B43:D43"/>
    <mergeCell ref="A20:E20"/>
    <mergeCell ref="A31:E31"/>
    <mergeCell ref="A32:E32"/>
    <mergeCell ref="A33:E33"/>
    <mergeCell ref="A34:E34"/>
    <mergeCell ref="A35:E35"/>
    <mergeCell ref="A37:E37"/>
    <mergeCell ref="A38:E38"/>
    <mergeCell ref="A39:D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3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60</v>
      </c>
      <c r="B3" s="83"/>
      <c r="C3" s="83"/>
      <c r="D3" s="83"/>
      <c r="E3" s="83"/>
    </row>
    <row r="4" spans="1:5" s="1" customFormat="1" ht="15.75" x14ac:dyDescent="0.25">
      <c r="A4" s="18" t="s">
        <v>13</v>
      </c>
      <c r="B4" s="4"/>
      <c r="C4" s="4"/>
      <c r="D4" s="28"/>
      <c r="E4" s="29" t="s">
        <v>61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5" t="s">
        <v>24</v>
      </c>
      <c r="B7" s="85"/>
      <c r="C7" s="85"/>
      <c r="D7" s="85"/>
      <c r="E7" s="85"/>
    </row>
    <row r="8" spans="1:5" x14ac:dyDescent="0.25">
      <c r="A8" s="87" t="s">
        <v>1</v>
      </c>
      <c r="B8" s="87"/>
      <c r="C8" s="87"/>
      <c r="D8" s="87"/>
      <c r="E8" s="87"/>
    </row>
    <row r="9" spans="1:5" ht="13.9" customHeight="1" x14ac:dyDescent="0.25">
      <c r="A9" s="88" t="s">
        <v>39</v>
      </c>
      <c r="B9" s="88"/>
      <c r="C9" s="88"/>
      <c r="D9" s="88"/>
      <c r="E9" s="88"/>
    </row>
    <row r="10" spans="1:5" ht="24.75" customHeight="1" x14ac:dyDescent="0.25">
      <c r="A10" s="89" t="s">
        <v>14</v>
      </c>
      <c r="B10" s="90"/>
      <c r="C10" s="90"/>
      <c r="D10" s="90"/>
      <c r="E10" s="90"/>
    </row>
    <row r="11" spans="1:5" ht="29.25" customHeight="1" x14ac:dyDescent="0.25">
      <c r="A11" s="88" t="s">
        <v>41</v>
      </c>
      <c r="B11" s="88"/>
      <c r="C11" s="88"/>
      <c r="D11" s="88"/>
      <c r="E11" s="88"/>
    </row>
    <row r="12" spans="1:5" x14ac:dyDescent="0.25">
      <c r="A12" s="87" t="s">
        <v>15</v>
      </c>
      <c r="B12" s="91"/>
      <c r="C12" s="91"/>
      <c r="D12" s="91"/>
      <c r="E12" s="91"/>
    </row>
    <row r="13" spans="1:5" x14ac:dyDescent="0.25">
      <c r="A13" s="84" t="s">
        <v>22</v>
      </c>
      <c r="B13" s="84"/>
      <c r="C13" s="84"/>
      <c r="D13" s="84"/>
      <c r="E13" s="84"/>
    </row>
    <row r="14" spans="1:5" x14ac:dyDescent="0.25">
      <c r="A14" s="87" t="s">
        <v>2</v>
      </c>
      <c r="B14" s="91"/>
      <c r="C14" s="91"/>
      <c r="D14" s="91"/>
      <c r="E14" s="91"/>
    </row>
    <row r="15" spans="1:5" x14ac:dyDescent="0.25">
      <c r="A15" s="84" t="s">
        <v>47</v>
      </c>
      <c r="B15" s="84"/>
      <c r="C15" s="84"/>
      <c r="D15" s="84"/>
      <c r="E15" s="84"/>
    </row>
    <row r="16" spans="1:5" x14ac:dyDescent="0.25">
      <c r="A16" s="87" t="s">
        <v>16</v>
      </c>
      <c r="B16" s="91"/>
      <c r="C16" s="91"/>
      <c r="D16" s="91"/>
      <c r="E16" s="91"/>
    </row>
    <row r="17" spans="1:7" ht="29.25" customHeight="1" x14ac:dyDescent="0.25">
      <c r="A17" s="84" t="s">
        <v>17</v>
      </c>
      <c r="B17" s="84"/>
      <c r="C17" s="84"/>
      <c r="D17" s="84"/>
      <c r="E17" s="84"/>
    </row>
    <row r="18" spans="1:7" ht="60.75" customHeight="1" x14ac:dyDescent="0.25">
      <c r="A18" s="84" t="s">
        <v>32</v>
      </c>
      <c r="B18" s="84"/>
      <c r="C18" s="84"/>
      <c r="D18" s="84"/>
      <c r="E18" s="84"/>
    </row>
    <row r="19" spans="1:7" ht="31.5" customHeight="1" x14ac:dyDescent="0.25">
      <c r="A19" s="86" t="s">
        <v>25</v>
      </c>
      <c r="B19" s="86"/>
      <c r="C19" s="86"/>
      <c r="D19" s="86"/>
      <c r="E19" s="86"/>
    </row>
    <row r="20" spans="1:7" x14ac:dyDescent="0.25">
      <c r="A20" s="86"/>
      <c r="B20" s="86"/>
      <c r="C20" s="86"/>
      <c r="D20" s="86"/>
      <c r="E20" s="86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16.78</v>
      </c>
      <c r="E22" s="8">
        <f>D22*F20*G20</f>
        <v>63478.740000000005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16493.88</v>
      </c>
    </row>
    <row r="24" spans="1:7" x14ac:dyDescent="0.25">
      <c r="A24" s="17" t="s">
        <v>26</v>
      </c>
      <c r="B24" s="9" t="s">
        <v>62</v>
      </c>
      <c r="C24" s="3" t="s">
        <v>28</v>
      </c>
      <c r="D24" s="3"/>
      <c r="E24" s="8">
        <v>1292.45</v>
      </c>
    </row>
    <row r="25" spans="1:7" ht="30" x14ac:dyDescent="0.25">
      <c r="A25" s="23" t="s">
        <v>63</v>
      </c>
      <c r="B25" s="9" t="s">
        <v>64</v>
      </c>
      <c r="C25" s="3" t="s">
        <v>28</v>
      </c>
      <c r="D25" s="3"/>
      <c r="E25" s="8">
        <v>50688.9</v>
      </c>
    </row>
    <row r="26" spans="1:7" x14ac:dyDescent="0.25">
      <c r="A26" s="23"/>
      <c r="B26" s="9"/>
      <c r="C26" s="3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131953.97</v>
      </c>
    </row>
    <row r="29" spans="1:7" ht="36" customHeight="1" x14ac:dyDescent="0.25">
      <c r="A29" s="88" t="s">
        <v>65</v>
      </c>
      <c r="B29" s="88"/>
      <c r="C29" s="88"/>
      <c r="D29" s="88"/>
      <c r="E29" s="88"/>
    </row>
    <row r="30" spans="1:7" ht="28.5" customHeight="1" x14ac:dyDescent="0.25">
      <c r="A30" s="84" t="s">
        <v>21</v>
      </c>
      <c r="B30" s="84"/>
      <c r="C30" s="84"/>
      <c r="D30" s="84"/>
      <c r="E30" s="84"/>
    </row>
    <row r="31" spans="1:7" ht="15" customHeight="1" x14ac:dyDescent="0.25">
      <c r="A31" s="84" t="s">
        <v>20</v>
      </c>
      <c r="B31" s="84"/>
      <c r="C31" s="84"/>
      <c r="D31" s="84"/>
      <c r="E31" s="84"/>
    </row>
    <row r="32" spans="1:7" ht="28.5" customHeight="1" x14ac:dyDescent="0.25">
      <c r="A32" s="84" t="s">
        <v>30</v>
      </c>
      <c r="B32" s="84"/>
      <c r="C32" s="84"/>
      <c r="D32" s="84"/>
      <c r="E32" s="84"/>
    </row>
    <row r="33" spans="1:5" x14ac:dyDescent="0.25">
      <c r="A33" s="84" t="s">
        <v>18</v>
      </c>
      <c r="B33" s="84"/>
      <c r="C33" s="84"/>
      <c r="D33" s="84"/>
      <c r="E33" s="84"/>
    </row>
    <row r="34" spans="1:5" x14ac:dyDescent="0.25">
      <c r="A34" s="30"/>
      <c r="B34" s="30"/>
      <c r="C34" s="30"/>
      <c r="D34" s="30"/>
      <c r="E34" s="30"/>
    </row>
    <row r="35" spans="1:5" x14ac:dyDescent="0.25">
      <c r="A35" s="93" t="s">
        <v>5</v>
      </c>
      <c r="B35" s="93"/>
      <c r="C35" s="93"/>
      <c r="D35" s="93"/>
      <c r="E35" s="93"/>
    </row>
    <row r="36" spans="1:5" x14ac:dyDescent="0.25">
      <c r="A36" s="84" t="s">
        <v>18</v>
      </c>
      <c r="B36" s="84"/>
      <c r="C36" s="84"/>
      <c r="D36" s="84"/>
      <c r="E36" s="84"/>
    </row>
    <row r="37" spans="1:5" ht="15" customHeight="1" x14ac:dyDescent="0.25">
      <c r="A37" s="85" t="s">
        <v>49</v>
      </c>
      <c r="B37" s="85"/>
      <c r="C37" s="85"/>
      <c r="D37" s="85"/>
      <c r="E37" s="5"/>
    </row>
    <row r="38" spans="1:5" x14ac:dyDescent="0.25">
      <c r="B38" s="92" t="s">
        <v>19</v>
      </c>
      <c r="C38" s="92"/>
      <c r="D38" s="92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ht="15" customHeight="1" x14ac:dyDescent="0.25">
      <c r="A40" s="94" t="s">
        <v>42</v>
      </c>
      <c r="B40" s="94"/>
      <c r="C40" s="94"/>
      <c r="D40" s="94"/>
      <c r="E40" s="94"/>
    </row>
    <row r="41" spans="1:5" x14ac:dyDescent="0.25">
      <c r="B41" s="92" t="s">
        <v>19</v>
      </c>
      <c r="C41" s="92"/>
      <c r="D41" s="92"/>
      <c r="E41" s="6" t="s">
        <v>6</v>
      </c>
    </row>
    <row r="43" spans="1:5" x14ac:dyDescent="0.25">
      <c r="A43" s="2" t="s">
        <v>40</v>
      </c>
    </row>
    <row r="44" spans="1:5" x14ac:dyDescent="0.25">
      <c r="A44" s="14" t="s">
        <v>31</v>
      </c>
    </row>
    <row r="45" spans="1:5" x14ac:dyDescent="0.25">
      <c r="A45" s="2" t="s">
        <v>38</v>
      </c>
      <c r="B45" s="19">
        <f>'1кв'!B54</f>
        <v>108510.77999999998</v>
      </c>
    </row>
    <row r="46" spans="1:5" ht="16.5" customHeight="1" x14ac:dyDescent="0.25">
      <c r="A46" s="31" t="s">
        <v>66</v>
      </c>
      <c r="B46" s="20"/>
    </row>
    <row r="47" spans="1:5" x14ac:dyDescent="0.25">
      <c r="A47" s="2" t="s">
        <v>34</v>
      </c>
      <c r="B47" s="20">
        <v>92303.7</v>
      </c>
    </row>
    <row r="48" spans="1:5" x14ac:dyDescent="0.25">
      <c r="A48" s="2" t="s">
        <v>51</v>
      </c>
      <c r="B48" s="20">
        <v>890.01</v>
      </c>
    </row>
    <row r="49" spans="1:4" x14ac:dyDescent="0.25">
      <c r="A49" s="2" t="s">
        <v>45</v>
      </c>
      <c r="B49" s="20">
        <f>350*3</f>
        <v>1050</v>
      </c>
    </row>
    <row r="50" spans="1:4" x14ac:dyDescent="0.25">
      <c r="A50" s="2" t="s">
        <v>43</v>
      </c>
      <c r="B50" s="21">
        <f>3*110</f>
        <v>330</v>
      </c>
    </row>
    <row r="51" spans="1:4" ht="15.6" customHeight="1" x14ac:dyDescent="0.25">
      <c r="A51" s="2" t="s">
        <v>35</v>
      </c>
      <c r="B51" s="20">
        <f>E27</f>
        <v>131953.97</v>
      </c>
    </row>
    <row r="52" spans="1:4" x14ac:dyDescent="0.25">
      <c r="A52" s="15" t="s">
        <v>37</v>
      </c>
      <c r="B52" s="19">
        <f>B45+B47+B49+B50+B48-B51</f>
        <v>71130.51999999999</v>
      </c>
    </row>
    <row r="56" spans="1:4" x14ac:dyDescent="0.25">
      <c r="D56" s="22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D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2" zoomScaleSheetLayoutView="100" workbookViewId="0">
      <selection activeCell="A29" sqref="A29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3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67</v>
      </c>
      <c r="B3" s="83"/>
      <c r="C3" s="83"/>
      <c r="D3" s="83"/>
      <c r="E3" s="83"/>
    </row>
    <row r="4" spans="1:5" s="1" customFormat="1" ht="15.75" x14ac:dyDescent="0.25">
      <c r="A4" s="18" t="s">
        <v>13</v>
      </c>
      <c r="B4" s="4"/>
      <c r="C4" s="4"/>
      <c r="D4" s="28"/>
      <c r="E4" s="29" t="s">
        <v>68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5" t="s">
        <v>24</v>
      </c>
      <c r="B7" s="85"/>
      <c r="C7" s="85"/>
      <c r="D7" s="85"/>
      <c r="E7" s="85"/>
    </row>
    <row r="8" spans="1:5" x14ac:dyDescent="0.25">
      <c r="A8" s="87" t="s">
        <v>1</v>
      </c>
      <c r="B8" s="87"/>
      <c r="C8" s="87"/>
      <c r="D8" s="87"/>
      <c r="E8" s="87"/>
    </row>
    <row r="9" spans="1:5" ht="13.9" customHeight="1" x14ac:dyDescent="0.25">
      <c r="A9" s="88" t="s">
        <v>39</v>
      </c>
      <c r="B9" s="88"/>
      <c r="C9" s="88"/>
      <c r="D9" s="88"/>
      <c r="E9" s="88"/>
    </row>
    <row r="10" spans="1:5" ht="24.75" customHeight="1" x14ac:dyDescent="0.25">
      <c r="A10" s="89" t="s">
        <v>14</v>
      </c>
      <c r="B10" s="90"/>
      <c r="C10" s="90"/>
      <c r="D10" s="90"/>
      <c r="E10" s="90"/>
    </row>
    <row r="11" spans="1:5" ht="29.25" customHeight="1" x14ac:dyDescent="0.25">
      <c r="A11" s="88" t="s">
        <v>41</v>
      </c>
      <c r="B11" s="88"/>
      <c r="C11" s="88"/>
      <c r="D11" s="88"/>
      <c r="E11" s="88"/>
    </row>
    <row r="12" spans="1:5" x14ac:dyDescent="0.25">
      <c r="A12" s="87" t="s">
        <v>15</v>
      </c>
      <c r="B12" s="91"/>
      <c r="C12" s="91"/>
      <c r="D12" s="91"/>
      <c r="E12" s="91"/>
    </row>
    <row r="13" spans="1:5" x14ac:dyDescent="0.25">
      <c r="A13" s="84" t="s">
        <v>22</v>
      </c>
      <c r="B13" s="84"/>
      <c r="C13" s="84"/>
      <c r="D13" s="84"/>
      <c r="E13" s="84"/>
    </row>
    <row r="14" spans="1:5" x14ac:dyDescent="0.25">
      <c r="A14" s="87" t="s">
        <v>2</v>
      </c>
      <c r="B14" s="91"/>
      <c r="C14" s="91"/>
      <c r="D14" s="91"/>
      <c r="E14" s="91"/>
    </row>
    <row r="15" spans="1:5" x14ac:dyDescent="0.25">
      <c r="A15" s="84" t="s">
        <v>47</v>
      </c>
      <c r="B15" s="84"/>
      <c r="C15" s="84"/>
      <c r="D15" s="84"/>
      <c r="E15" s="84"/>
    </row>
    <row r="16" spans="1:5" x14ac:dyDescent="0.25">
      <c r="A16" s="87" t="s">
        <v>16</v>
      </c>
      <c r="B16" s="91"/>
      <c r="C16" s="91"/>
      <c r="D16" s="91"/>
      <c r="E16" s="91"/>
    </row>
    <row r="17" spans="1:7" ht="29.25" customHeight="1" x14ac:dyDescent="0.25">
      <c r="A17" s="84" t="s">
        <v>17</v>
      </c>
      <c r="B17" s="84"/>
      <c r="C17" s="84"/>
      <c r="D17" s="84"/>
      <c r="E17" s="84"/>
    </row>
    <row r="18" spans="1:7" ht="60.75" customHeight="1" x14ac:dyDescent="0.25">
      <c r="A18" s="84" t="s">
        <v>32</v>
      </c>
      <c r="B18" s="84"/>
      <c r="C18" s="84"/>
      <c r="D18" s="84"/>
      <c r="E18" s="84"/>
    </row>
    <row r="19" spans="1:7" ht="31.5" customHeight="1" x14ac:dyDescent="0.25">
      <c r="A19" s="86" t="s">
        <v>25</v>
      </c>
      <c r="B19" s="86"/>
      <c r="C19" s="86"/>
      <c r="D19" s="86"/>
      <c r="E19" s="86"/>
    </row>
    <row r="20" spans="1:7" x14ac:dyDescent="0.25">
      <c r="A20" s="86"/>
      <c r="B20" s="86"/>
      <c r="C20" s="86"/>
      <c r="D20" s="86"/>
      <c r="E20" s="86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18.399999999999999</v>
      </c>
      <c r="E22" s="8">
        <f>D22*F20*G20</f>
        <v>69607.199999999997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4.68</v>
      </c>
      <c r="E23" s="8">
        <f>D23*F20*G20</f>
        <v>17704.439999999999</v>
      </c>
    </row>
    <row r="24" spans="1:7" x14ac:dyDescent="0.25">
      <c r="A24" s="17" t="s">
        <v>26</v>
      </c>
      <c r="B24" s="9" t="s">
        <v>69</v>
      </c>
      <c r="C24" s="3" t="s">
        <v>28</v>
      </c>
      <c r="D24" s="3"/>
      <c r="E24" s="8">
        <v>8910.39</v>
      </c>
    </row>
    <row r="25" spans="1:7" x14ac:dyDescent="0.25">
      <c r="A25" s="50" t="s">
        <v>78</v>
      </c>
      <c r="B25" s="9" t="s">
        <v>69</v>
      </c>
      <c r="C25" s="3" t="s">
        <v>28</v>
      </c>
      <c r="D25" s="3"/>
      <c r="E25" s="8">
        <v>16820</v>
      </c>
    </row>
    <row r="26" spans="1:7" ht="30" x14ac:dyDescent="0.25">
      <c r="A26" s="48" t="s">
        <v>70</v>
      </c>
      <c r="B26" s="9" t="s">
        <v>75</v>
      </c>
      <c r="C26" s="3"/>
      <c r="D26" s="3"/>
      <c r="E26" s="8">
        <v>11884.05</v>
      </c>
    </row>
    <row r="27" spans="1:7" ht="30" x14ac:dyDescent="0.25">
      <c r="A27" s="49" t="s">
        <v>74</v>
      </c>
      <c r="B27" s="9" t="s">
        <v>76</v>
      </c>
      <c r="C27" s="3"/>
      <c r="D27" s="3"/>
      <c r="E27" s="8">
        <v>18158.68</v>
      </c>
    </row>
    <row r="28" spans="1:7" ht="30" x14ac:dyDescent="0.25">
      <c r="A28" s="49" t="s">
        <v>71</v>
      </c>
      <c r="B28" s="9" t="s">
        <v>77</v>
      </c>
      <c r="C28" s="3" t="s">
        <v>46</v>
      </c>
      <c r="D28" s="3">
        <v>8</v>
      </c>
      <c r="E28" s="8">
        <f>D28*286.27</f>
        <v>2290.16</v>
      </c>
    </row>
    <row r="29" spans="1:7" ht="30" x14ac:dyDescent="0.25">
      <c r="A29" s="49" t="s">
        <v>72</v>
      </c>
      <c r="B29" s="9" t="s">
        <v>77</v>
      </c>
      <c r="C29" s="3"/>
      <c r="D29" s="3"/>
      <c r="E29" s="8">
        <v>18373.47</v>
      </c>
    </row>
    <row r="30" spans="1:7" ht="30" x14ac:dyDescent="0.25">
      <c r="A30" s="49" t="s">
        <v>73</v>
      </c>
      <c r="B30" s="9" t="s">
        <v>77</v>
      </c>
      <c r="C30" s="3" t="s">
        <v>46</v>
      </c>
      <c r="D30" s="3">
        <v>16</v>
      </c>
      <c r="E30" s="8">
        <f t="shared" ref="E30" si="0">D30*286.27</f>
        <v>4580.32</v>
      </c>
    </row>
    <row r="31" spans="1:7" x14ac:dyDescent="0.25">
      <c r="A31" s="23"/>
      <c r="B31" s="9"/>
      <c r="C31" s="3"/>
      <c r="D31" s="3"/>
      <c r="E31" s="8"/>
    </row>
    <row r="32" spans="1:7" s="14" customFormat="1" ht="14.25" x14ac:dyDescent="0.2">
      <c r="A32" s="10" t="s">
        <v>29</v>
      </c>
      <c r="B32" s="11"/>
      <c r="C32" s="12"/>
      <c r="D32" s="12"/>
      <c r="E32" s="13">
        <f>SUM(E22:E31)</f>
        <v>168328.71000000002</v>
      </c>
    </row>
    <row r="34" spans="1:5" ht="36" customHeight="1" x14ac:dyDescent="0.25">
      <c r="A34" s="88" t="s">
        <v>79</v>
      </c>
      <c r="B34" s="88"/>
      <c r="C34" s="88"/>
      <c r="D34" s="88"/>
      <c r="E34" s="88"/>
    </row>
    <row r="35" spans="1:5" ht="28.5" customHeight="1" x14ac:dyDescent="0.25">
      <c r="A35" s="84" t="s">
        <v>21</v>
      </c>
      <c r="B35" s="84"/>
      <c r="C35" s="84"/>
      <c r="D35" s="84"/>
      <c r="E35" s="84"/>
    </row>
    <row r="36" spans="1:5" ht="15" customHeight="1" x14ac:dyDescent="0.25">
      <c r="A36" s="84" t="s">
        <v>20</v>
      </c>
      <c r="B36" s="84"/>
      <c r="C36" s="84"/>
      <c r="D36" s="84"/>
      <c r="E36" s="84"/>
    </row>
    <row r="37" spans="1:5" ht="28.5" customHeight="1" x14ac:dyDescent="0.25">
      <c r="A37" s="84" t="s">
        <v>30</v>
      </c>
      <c r="B37" s="84"/>
      <c r="C37" s="84"/>
      <c r="D37" s="84"/>
      <c r="E37" s="84"/>
    </row>
    <row r="38" spans="1:5" x14ac:dyDescent="0.25">
      <c r="A38" s="84" t="s">
        <v>18</v>
      </c>
      <c r="B38" s="84"/>
      <c r="C38" s="84"/>
      <c r="D38" s="84"/>
      <c r="E38" s="84"/>
    </row>
    <row r="39" spans="1:5" x14ac:dyDescent="0.25">
      <c r="A39" s="40"/>
      <c r="B39" s="40"/>
      <c r="C39" s="40"/>
      <c r="D39" s="40"/>
      <c r="E39" s="40"/>
    </row>
    <row r="40" spans="1:5" x14ac:dyDescent="0.25">
      <c r="A40" s="93" t="s">
        <v>5</v>
      </c>
      <c r="B40" s="93"/>
      <c r="C40" s="93"/>
      <c r="D40" s="93"/>
      <c r="E40" s="93"/>
    </row>
    <row r="41" spans="1:5" x14ac:dyDescent="0.25">
      <c r="A41" s="84" t="s">
        <v>18</v>
      </c>
      <c r="B41" s="84"/>
      <c r="C41" s="84"/>
      <c r="D41" s="84"/>
      <c r="E41" s="84"/>
    </row>
    <row r="42" spans="1:5" ht="15" customHeight="1" x14ac:dyDescent="0.25">
      <c r="A42" s="85" t="s">
        <v>49</v>
      </c>
      <c r="B42" s="85"/>
      <c r="C42" s="85"/>
      <c r="D42" s="85"/>
      <c r="E42" s="5"/>
    </row>
    <row r="43" spans="1:5" x14ac:dyDescent="0.25">
      <c r="B43" s="92" t="s">
        <v>19</v>
      </c>
      <c r="C43" s="92"/>
      <c r="D43" s="92"/>
      <c r="E43" s="6" t="s">
        <v>6</v>
      </c>
    </row>
    <row r="44" spans="1:5" x14ac:dyDescent="0.25">
      <c r="A44" s="41"/>
      <c r="B44" s="41"/>
      <c r="C44" s="41"/>
      <c r="D44" s="41"/>
      <c r="E44" s="41"/>
    </row>
    <row r="45" spans="1:5" ht="15" customHeight="1" x14ac:dyDescent="0.25">
      <c r="A45" s="94" t="s">
        <v>42</v>
      </c>
      <c r="B45" s="94"/>
      <c r="C45" s="94"/>
      <c r="D45" s="94"/>
      <c r="E45" s="94"/>
    </row>
    <row r="46" spans="1:5" x14ac:dyDescent="0.25">
      <c r="B46" s="92" t="s">
        <v>19</v>
      </c>
      <c r="C46" s="92"/>
      <c r="D46" s="92"/>
      <c r="E46" s="6" t="s">
        <v>6</v>
      </c>
    </row>
    <row r="48" spans="1:5" x14ac:dyDescent="0.25">
      <c r="A48" s="43" t="s">
        <v>40</v>
      </c>
    </row>
    <row r="49" spans="1:4" x14ac:dyDescent="0.25">
      <c r="A49" s="14" t="s">
        <v>31</v>
      </c>
    </row>
    <row r="50" spans="1:4" x14ac:dyDescent="0.25">
      <c r="A50" s="2" t="s">
        <v>38</v>
      </c>
      <c r="B50" s="19">
        <f>'2кв'!B52</f>
        <v>71130.51999999999</v>
      </c>
    </row>
    <row r="51" spans="1:4" ht="16.5" customHeight="1" x14ac:dyDescent="0.25">
      <c r="A51" s="39" t="s">
        <v>80</v>
      </c>
      <c r="B51" s="20"/>
    </row>
    <row r="52" spans="1:4" x14ac:dyDescent="0.25">
      <c r="A52" s="2" t="s">
        <v>34</v>
      </c>
      <c r="B52" s="20">
        <v>108173.22</v>
      </c>
    </row>
    <row r="53" spans="1:4" x14ac:dyDescent="0.25">
      <c r="A53" s="2" t="s">
        <v>45</v>
      </c>
      <c r="B53" s="20">
        <f>350*2</f>
        <v>700</v>
      </c>
    </row>
    <row r="54" spans="1:4" x14ac:dyDescent="0.25">
      <c r="A54" s="2" t="s">
        <v>43</v>
      </c>
      <c r="B54" s="21">
        <f>2*110</f>
        <v>220</v>
      </c>
    </row>
    <row r="55" spans="1:4" ht="15.6" customHeight="1" x14ac:dyDescent="0.25">
      <c r="A55" s="2" t="s">
        <v>35</v>
      </c>
      <c r="B55" s="20">
        <f>E32</f>
        <v>168328.71000000002</v>
      </c>
    </row>
    <row r="56" spans="1:4" x14ac:dyDescent="0.25">
      <c r="A56" s="15" t="s">
        <v>37</v>
      </c>
      <c r="B56" s="19">
        <f>B50+B52+B53+B54-B55</f>
        <v>11895.02999999997</v>
      </c>
    </row>
    <row r="60" spans="1:4" x14ac:dyDescent="0.25">
      <c r="D60" s="22"/>
    </row>
  </sheetData>
  <mergeCells count="29">
    <mergeCell ref="A41:E41"/>
    <mergeCell ref="A42:D42"/>
    <mergeCell ref="B43:D43"/>
    <mergeCell ref="A45:E45"/>
    <mergeCell ref="B46:D46"/>
    <mergeCell ref="A40:E40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A22" zoomScaleSheetLayoutView="100" workbookViewId="0">
      <selection activeCell="B31" sqref="B31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3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109</v>
      </c>
      <c r="B3" s="83"/>
      <c r="C3" s="83"/>
      <c r="D3" s="83"/>
      <c r="E3" s="83"/>
    </row>
    <row r="4" spans="1:5" s="1" customFormat="1" ht="15.75" x14ac:dyDescent="0.25">
      <c r="A4" s="18" t="s">
        <v>13</v>
      </c>
      <c r="B4" s="4"/>
      <c r="C4" s="4"/>
      <c r="D4" s="28"/>
      <c r="E4" s="29" t="s">
        <v>110</v>
      </c>
    </row>
    <row r="5" spans="1:5" x14ac:dyDescent="0.25">
      <c r="A5" s="47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5" t="s">
        <v>24</v>
      </c>
      <c r="B7" s="85"/>
      <c r="C7" s="85"/>
      <c r="D7" s="85"/>
      <c r="E7" s="85"/>
    </row>
    <row r="8" spans="1:5" x14ac:dyDescent="0.25">
      <c r="A8" s="87" t="s">
        <v>1</v>
      </c>
      <c r="B8" s="87"/>
      <c r="C8" s="87"/>
      <c r="D8" s="87"/>
      <c r="E8" s="87"/>
    </row>
    <row r="9" spans="1:5" ht="13.9" customHeight="1" x14ac:dyDescent="0.25">
      <c r="A9" s="88" t="s">
        <v>39</v>
      </c>
      <c r="B9" s="88"/>
      <c r="C9" s="88"/>
      <c r="D9" s="88"/>
      <c r="E9" s="88"/>
    </row>
    <row r="10" spans="1:5" ht="24.75" customHeight="1" x14ac:dyDescent="0.25">
      <c r="A10" s="89" t="s">
        <v>14</v>
      </c>
      <c r="B10" s="90"/>
      <c r="C10" s="90"/>
      <c r="D10" s="90"/>
      <c r="E10" s="90"/>
    </row>
    <row r="11" spans="1:5" ht="29.25" customHeight="1" x14ac:dyDescent="0.25">
      <c r="A11" s="88" t="s">
        <v>41</v>
      </c>
      <c r="B11" s="88"/>
      <c r="C11" s="88"/>
      <c r="D11" s="88"/>
      <c r="E11" s="88"/>
    </row>
    <row r="12" spans="1:5" x14ac:dyDescent="0.25">
      <c r="A12" s="87" t="s">
        <v>15</v>
      </c>
      <c r="B12" s="91"/>
      <c r="C12" s="91"/>
      <c r="D12" s="91"/>
      <c r="E12" s="91"/>
    </row>
    <row r="13" spans="1:5" x14ac:dyDescent="0.25">
      <c r="A13" s="84" t="s">
        <v>22</v>
      </c>
      <c r="B13" s="84"/>
      <c r="C13" s="84"/>
      <c r="D13" s="84"/>
      <c r="E13" s="84"/>
    </row>
    <row r="14" spans="1:5" x14ac:dyDescent="0.25">
      <c r="A14" s="87" t="s">
        <v>2</v>
      </c>
      <c r="B14" s="91"/>
      <c r="C14" s="91"/>
      <c r="D14" s="91"/>
      <c r="E14" s="91"/>
    </row>
    <row r="15" spans="1:5" x14ac:dyDescent="0.25">
      <c r="A15" s="84" t="s">
        <v>47</v>
      </c>
      <c r="B15" s="84"/>
      <c r="C15" s="84"/>
      <c r="D15" s="84"/>
      <c r="E15" s="84"/>
    </row>
    <row r="16" spans="1:5" x14ac:dyDescent="0.25">
      <c r="A16" s="87" t="s">
        <v>16</v>
      </c>
      <c r="B16" s="91"/>
      <c r="C16" s="91"/>
      <c r="D16" s="91"/>
      <c r="E16" s="91"/>
    </row>
    <row r="17" spans="1:7" ht="29.25" customHeight="1" x14ac:dyDescent="0.25">
      <c r="A17" s="84" t="s">
        <v>17</v>
      </c>
      <c r="B17" s="84"/>
      <c r="C17" s="84"/>
      <c r="D17" s="84"/>
      <c r="E17" s="84"/>
    </row>
    <row r="18" spans="1:7" ht="60.75" customHeight="1" x14ac:dyDescent="0.25">
      <c r="A18" s="84" t="s">
        <v>32</v>
      </c>
      <c r="B18" s="84"/>
      <c r="C18" s="84"/>
      <c r="D18" s="84"/>
      <c r="E18" s="84"/>
    </row>
    <row r="19" spans="1:7" ht="31.5" customHeight="1" x14ac:dyDescent="0.25">
      <c r="A19" s="86" t="s">
        <v>25</v>
      </c>
      <c r="B19" s="86"/>
      <c r="C19" s="86"/>
      <c r="D19" s="86"/>
      <c r="E19" s="86"/>
    </row>
    <row r="20" spans="1:7" x14ac:dyDescent="0.25">
      <c r="A20" s="86"/>
      <c r="B20" s="86"/>
      <c r="C20" s="86"/>
      <c r="D20" s="86"/>
      <c r="E20" s="86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18.399999999999999</v>
      </c>
      <c r="E22" s="8">
        <f>D22*F20*G20</f>
        <v>69607.199999999997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4.68</v>
      </c>
      <c r="E23" s="8">
        <f>D23*F20*G20</f>
        <v>17704.439999999999</v>
      </c>
    </row>
    <row r="24" spans="1:7" x14ac:dyDescent="0.25">
      <c r="A24" s="7" t="s">
        <v>93</v>
      </c>
      <c r="B24" s="9" t="s">
        <v>114</v>
      </c>
      <c r="C24" s="3" t="s">
        <v>4</v>
      </c>
      <c r="D24" s="3"/>
      <c r="E24" s="8">
        <v>237.88</v>
      </c>
    </row>
    <row r="25" spans="1:7" x14ac:dyDescent="0.25">
      <c r="A25" s="7" t="s">
        <v>26</v>
      </c>
      <c r="B25" s="9" t="s">
        <v>114</v>
      </c>
      <c r="C25" s="3" t="s">
        <v>28</v>
      </c>
      <c r="D25" s="3"/>
      <c r="E25" s="8">
        <f>1987.08+452</f>
        <v>2439.08</v>
      </c>
    </row>
    <row r="26" spans="1:7" ht="30" x14ac:dyDescent="0.25">
      <c r="A26" s="7" t="s">
        <v>111</v>
      </c>
      <c r="B26" s="9" t="s">
        <v>115</v>
      </c>
      <c r="C26" s="3" t="s">
        <v>28</v>
      </c>
      <c r="D26" s="3"/>
      <c r="E26" s="8">
        <v>13945.19</v>
      </c>
    </row>
    <row r="27" spans="1:7" x14ac:dyDescent="0.25">
      <c r="A27" s="99" t="s">
        <v>112</v>
      </c>
      <c r="B27" s="9" t="s">
        <v>115</v>
      </c>
      <c r="C27" s="3" t="s">
        <v>46</v>
      </c>
      <c r="D27" s="3">
        <v>1</v>
      </c>
      <c r="E27" s="8">
        <f>D27*286.24</f>
        <v>286.24</v>
      </c>
    </row>
    <row r="28" spans="1:7" x14ac:dyDescent="0.25">
      <c r="A28" s="23" t="s">
        <v>117</v>
      </c>
      <c r="B28" s="9" t="s">
        <v>116</v>
      </c>
      <c r="C28" s="3" t="s">
        <v>46</v>
      </c>
      <c r="D28" s="3">
        <v>6</v>
      </c>
      <c r="E28" s="8">
        <f>D28*286.24</f>
        <v>1717.44</v>
      </c>
    </row>
    <row r="29" spans="1:7" x14ac:dyDescent="0.25">
      <c r="A29" s="23" t="s">
        <v>113</v>
      </c>
      <c r="B29" s="9" t="s">
        <v>116</v>
      </c>
      <c r="C29" s="3" t="s">
        <v>46</v>
      </c>
      <c r="D29" s="3">
        <v>2</v>
      </c>
      <c r="E29" s="8">
        <f t="shared" ref="E29" si="0">D29*286.24</f>
        <v>572.48</v>
      </c>
    </row>
    <row r="30" spans="1:7" x14ac:dyDescent="0.25">
      <c r="A30" s="23"/>
      <c r="B30" s="9"/>
      <c r="C30" s="3"/>
      <c r="D30" s="3"/>
      <c r="E30" s="8"/>
    </row>
    <row r="31" spans="1:7" s="14" customFormat="1" ht="14.25" x14ac:dyDescent="0.2">
      <c r="A31" s="10" t="s">
        <v>29</v>
      </c>
      <c r="B31" s="11"/>
      <c r="C31" s="12"/>
      <c r="D31" s="12"/>
      <c r="E31" s="13">
        <f>SUM(E22:E30)</f>
        <v>106509.95000000001</v>
      </c>
    </row>
    <row r="33" spans="1:5" ht="36" customHeight="1" x14ac:dyDescent="0.25">
      <c r="A33" s="88" t="s">
        <v>118</v>
      </c>
      <c r="B33" s="88"/>
      <c r="C33" s="88"/>
      <c r="D33" s="88"/>
      <c r="E33" s="88"/>
    </row>
    <row r="34" spans="1:5" ht="28.5" customHeight="1" x14ac:dyDescent="0.25">
      <c r="A34" s="84" t="s">
        <v>21</v>
      </c>
      <c r="B34" s="84"/>
      <c r="C34" s="84"/>
      <c r="D34" s="84"/>
      <c r="E34" s="84"/>
    </row>
    <row r="35" spans="1:5" ht="15" customHeight="1" x14ac:dyDescent="0.25">
      <c r="A35" s="84" t="s">
        <v>20</v>
      </c>
      <c r="B35" s="84"/>
      <c r="C35" s="84"/>
      <c r="D35" s="84"/>
      <c r="E35" s="84"/>
    </row>
    <row r="36" spans="1:5" ht="28.5" customHeight="1" x14ac:dyDescent="0.25">
      <c r="A36" s="84" t="s">
        <v>30</v>
      </c>
      <c r="B36" s="84"/>
      <c r="C36" s="84"/>
      <c r="D36" s="84"/>
      <c r="E36" s="84"/>
    </row>
    <row r="37" spans="1:5" x14ac:dyDescent="0.25">
      <c r="A37" s="84" t="s">
        <v>18</v>
      </c>
      <c r="B37" s="84"/>
      <c r="C37" s="84"/>
      <c r="D37" s="84"/>
      <c r="E37" s="84"/>
    </row>
    <row r="38" spans="1:5" x14ac:dyDescent="0.25">
      <c r="A38" s="44"/>
      <c r="B38" s="44"/>
      <c r="C38" s="44"/>
      <c r="D38" s="44"/>
      <c r="E38" s="44"/>
    </row>
    <row r="39" spans="1:5" x14ac:dyDescent="0.25">
      <c r="A39" s="93" t="s">
        <v>5</v>
      </c>
      <c r="B39" s="93"/>
      <c r="C39" s="93"/>
      <c r="D39" s="93"/>
      <c r="E39" s="93"/>
    </row>
    <row r="40" spans="1:5" x14ac:dyDescent="0.25">
      <c r="A40" s="84" t="s">
        <v>18</v>
      </c>
      <c r="B40" s="84"/>
      <c r="C40" s="84"/>
      <c r="D40" s="84"/>
      <c r="E40" s="84"/>
    </row>
    <row r="41" spans="1:5" ht="15" customHeight="1" x14ac:dyDescent="0.25">
      <c r="A41" s="85" t="s">
        <v>49</v>
      </c>
      <c r="B41" s="85"/>
      <c r="C41" s="85"/>
      <c r="D41" s="85"/>
      <c r="E41" s="5"/>
    </row>
    <row r="42" spans="1:5" x14ac:dyDescent="0.25">
      <c r="B42" s="92" t="s">
        <v>19</v>
      </c>
      <c r="C42" s="92"/>
      <c r="D42" s="92"/>
      <c r="E42" s="6" t="s">
        <v>6</v>
      </c>
    </row>
    <row r="43" spans="1:5" x14ac:dyDescent="0.25">
      <c r="A43" s="46"/>
      <c r="B43" s="46"/>
      <c r="C43" s="46"/>
      <c r="D43" s="46"/>
      <c r="E43" s="46"/>
    </row>
    <row r="44" spans="1:5" ht="15" customHeight="1" x14ac:dyDescent="0.25">
      <c r="A44" s="94" t="s">
        <v>42</v>
      </c>
      <c r="B44" s="94"/>
      <c r="C44" s="94"/>
      <c r="D44" s="94"/>
      <c r="E44" s="94"/>
    </row>
    <row r="45" spans="1:5" x14ac:dyDescent="0.25">
      <c r="B45" s="92" t="s">
        <v>19</v>
      </c>
      <c r="C45" s="92"/>
      <c r="D45" s="92"/>
      <c r="E45" s="6" t="s">
        <v>6</v>
      </c>
    </row>
    <row r="47" spans="1:5" x14ac:dyDescent="0.25">
      <c r="A47" s="43" t="s">
        <v>40</v>
      </c>
    </row>
    <row r="48" spans="1:5" x14ac:dyDescent="0.25">
      <c r="A48" s="14" t="s">
        <v>31</v>
      </c>
    </row>
    <row r="49" spans="1:4" x14ac:dyDescent="0.25">
      <c r="A49" s="2" t="s">
        <v>38</v>
      </c>
      <c r="B49" s="19">
        <f>'3кв'!B56</f>
        <v>11895.02999999997</v>
      </c>
    </row>
    <row r="50" spans="1:4" ht="16.5" customHeight="1" x14ac:dyDescent="0.25">
      <c r="A50" s="45" t="s">
        <v>80</v>
      </c>
      <c r="B50" s="20"/>
    </row>
    <row r="51" spans="1:4" x14ac:dyDescent="0.25">
      <c r="A51" s="2" t="s">
        <v>34</v>
      </c>
      <c r="B51" s="20">
        <v>115299.39</v>
      </c>
    </row>
    <row r="52" spans="1:4" x14ac:dyDescent="0.25">
      <c r="A52" s="2" t="s">
        <v>51</v>
      </c>
      <c r="B52" s="20">
        <v>890.01</v>
      </c>
    </row>
    <row r="53" spans="1:4" x14ac:dyDescent="0.25">
      <c r="B53" s="21"/>
    </row>
    <row r="54" spans="1:4" ht="15.6" customHeight="1" x14ac:dyDescent="0.25">
      <c r="A54" s="2" t="s">
        <v>35</v>
      </c>
      <c r="B54" s="20">
        <f>E31</f>
        <v>106509.95000000001</v>
      </c>
    </row>
    <row r="55" spans="1:4" x14ac:dyDescent="0.25">
      <c r="A55" s="15" t="s">
        <v>37</v>
      </c>
      <c r="B55" s="19">
        <f>B49+B51+B52+B53-B54</f>
        <v>21574.479999999952</v>
      </c>
    </row>
    <row r="59" spans="1:4" x14ac:dyDescent="0.25">
      <c r="D59" s="22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9:E39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40:E40"/>
    <mergeCell ref="A41:D41"/>
    <mergeCell ref="B42:D42"/>
    <mergeCell ref="A44:E44"/>
    <mergeCell ref="B45:D4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topLeftCell="A22" zoomScaleSheetLayoutView="100" workbookViewId="0">
      <selection activeCell="C33" sqref="C33"/>
    </sheetView>
  </sheetViews>
  <sheetFormatPr defaultRowHeight="15.75" x14ac:dyDescent="0.25"/>
  <cols>
    <col min="1" max="1" width="10.5703125" style="1" customWidth="1"/>
    <col min="2" max="2" width="64.140625" style="1" customWidth="1"/>
    <col min="3" max="3" width="16.140625" style="1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4" x14ac:dyDescent="0.25">
      <c r="A1" s="95" t="s">
        <v>81</v>
      </c>
      <c r="B1" s="95"/>
      <c r="C1" s="95"/>
      <c r="D1" s="51"/>
    </row>
    <row r="2" spans="1:4" x14ac:dyDescent="0.25">
      <c r="A2" s="96" t="s">
        <v>82</v>
      </c>
      <c r="B2" s="96"/>
      <c r="C2" s="96"/>
      <c r="D2" s="52"/>
    </row>
    <row r="3" spans="1:4" x14ac:dyDescent="0.25">
      <c r="A3" s="96" t="s">
        <v>83</v>
      </c>
      <c r="B3" s="96"/>
      <c r="C3" s="96"/>
      <c r="D3" s="52"/>
    </row>
    <row r="4" spans="1:4" x14ac:dyDescent="0.25">
      <c r="A4" s="95" t="s">
        <v>108</v>
      </c>
      <c r="B4" s="95"/>
      <c r="C4" s="95"/>
      <c r="D4" s="51"/>
    </row>
    <row r="5" spans="1:4" x14ac:dyDescent="0.25">
      <c r="A5" s="97"/>
      <c r="B5" s="97"/>
      <c r="C5" s="97"/>
    </row>
    <row r="6" spans="1:4" x14ac:dyDescent="0.25">
      <c r="A6" s="52"/>
      <c r="B6" s="53" t="s">
        <v>84</v>
      </c>
      <c r="C6" s="54">
        <f>'1кв'!B47</f>
        <v>98043.96</v>
      </c>
      <c r="D6" s="55"/>
    </row>
    <row r="7" spans="1:4" x14ac:dyDescent="0.25">
      <c r="A7" s="56" t="s">
        <v>85</v>
      </c>
      <c r="B7" s="53" t="s">
        <v>120</v>
      </c>
      <c r="C7" s="54"/>
      <c r="D7" s="55"/>
    </row>
    <row r="8" spans="1:4" x14ac:dyDescent="0.25">
      <c r="B8" s="59" t="s">
        <v>87</v>
      </c>
      <c r="C8" s="60">
        <f>'1кв'!B49+'2кв'!B47+'3кв'!B52+'4кв'!B51</f>
        <v>419731.79000000004</v>
      </c>
      <c r="D8" s="61"/>
    </row>
    <row r="9" spans="1:4" ht="31.5" x14ac:dyDescent="0.25">
      <c r="B9" s="58" t="s">
        <v>88</v>
      </c>
      <c r="C9" s="60">
        <f>'1кв'!B51+'2кв'!B49+'3кв'!B53</f>
        <v>2800</v>
      </c>
      <c r="D9" s="61"/>
    </row>
    <row r="10" spans="1:4" x14ac:dyDescent="0.25">
      <c r="B10" s="58" t="s">
        <v>89</v>
      </c>
      <c r="C10" s="60">
        <f>'1кв'!B52+'2кв'!B50+'3кв'!B54</f>
        <v>880</v>
      </c>
      <c r="D10" s="61"/>
    </row>
    <row r="11" spans="1:4" x14ac:dyDescent="0.25">
      <c r="B11" s="58" t="s">
        <v>119</v>
      </c>
      <c r="C11" s="60">
        <f>'1кв'!B50+'2кв'!B48+'4кв'!B52</f>
        <v>4450.05</v>
      </c>
      <c r="D11" s="61"/>
    </row>
    <row r="12" spans="1:4" x14ac:dyDescent="0.25">
      <c r="A12" s="62"/>
      <c r="B12" s="59" t="s">
        <v>90</v>
      </c>
      <c r="C12" s="63">
        <f>SUM(C8:C11)</f>
        <v>427861.84</v>
      </c>
      <c r="D12" s="55"/>
    </row>
    <row r="13" spans="1:4" x14ac:dyDescent="0.25">
      <c r="B13" s="98"/>
      <c r="C13" s="98"/>
      <c r="D13" s="64"/>
    </row>
    <row r="14" spans="1:4" ht="17.25" customHeight="1" x14ac:dyDescent="0.25">
      <c r="A14" s="65" t="s">
        <v>91</v>
      </c>
      <c r="B14" s="16" t="s">
        <v>44</v>
      </c>
      <c r="C14" s="60">
        <f>'1кв'!E22+'2кв'!E22+'3кв'!E22+'4кв'!E22</f>
        <v>266171.88</v>
      </c>
      <c r="D14" s="64"/>
    </row>
    <row r="15" spans="1:4" ht="15" customHeight="1" x14ac:dyDescent="0.25">
      <c r="A15" s="65"/>
      <c r="B15" s="66" t="s">
        <v>92</v>
      </c>
      <c r="C15" s="60">
        <f>'1кв'!E23+'2кв'!E23+'3кв'!E23+'4кв'!E23</f>
        <v>68396.639999999999</v>
      </c>
      <c r="D15" s="64"/>
    </row>
    <row r="16" spans="1:4" x14ac:dyDescent="0.25">
      <c r="A16" s="65"/>
      <c r="B16" s="67" t="s">
        <v>93</v>
      </c>
      <c r="C16" s="60">
        <f>'4кв'!E24</f>
        <v>237.88</v>
      </c>
      <c r="D16" s="64"/>
    </row>
    <row r="17" spans="1:7" x14ac:dyDescent="0.25">
      <c r="B17" s="58" t="s">
        <v>26</v>
      </c>
      <c r="C17" s="60">
        <f>'1кв'!E24+'2кв'!E24+'3кв'!E24+'4кв'!E25</f>
        <v>25207.800000000003</v>
      </c>
      <c r="D17" s="64"/>
      <c r="E17" s="68"/>
    </row>
    <row r="18" spans="1:7" x14ac:dyDescent="0.25">
      <c r="A18" s="65"/>
      <c r="B18" s="69" t="s">
        <v>121</v>
      </c>
      <c r="C18" s="70">
        <f>'1кв'!E26+'1кв'!E27+'3кв'!E28+'3кв'!E30+'4кв'!E27+'4кв'!E28+'4кв'!E29</f>
        <v>13867.829999999998</v>
      </c>
      <c r="D18" s="64"/>
    </row>
    <row r="19" spans="1:7" x14ac:dyDescent="0.25">
      <c r="A19" s="65"/>
      <c r="B19" s="57" t="s">
        <v>94</v>
      </c>
      <c r="C19" s="70">
        <f>SUM(C21:C28)</f>
        <v>130449.29000000001</v>
      </c>
      <c r="D19" s="64"/>
    </row>
    <row r="20" spans="1:7" x14ac:dyDescent="0.25">
      <c r="A20" s="65"/>
      <c r="B20" s="57" t="s">
        <v>86</v>
      </c>
      <c r="C20" s="70"/>
      <c r="D20" s="64"/>
      <c r="G20" s="68"/>
    </row>
    <row r="21" spans="1:7" ht="31.5" x14ac:dyDescent="0.25">
      <c r="A21" s="65"/>
      <c r="B21" s="71" t="s">
        <v>95</v>
      </c>
      <c r="C21" s="72">
        <f>'1кв'!E25</f>
        <v>579</v>
      </c>
      <c r="D21" s="64"/>
    </row>
    <row r="22" spans="1:7" x14ac:dyDescent="0.25">
      <c r="A22" s="65"/>
      <c r="B22" s="71" t="s">
        <v>122</v>
      </c>
      <c r="C22" s="72">
        <f>'2кв'!E25</f>
        <v>50688.9</v>
      </c>
      <c r="D22" s="64"/>
    </row>
    <row r="23" spans="1:7" x14ac:dyDescent="0.25">
      <c r="A23" s="65"/>
      <c r="B23" s="71" t="s">
        <v>123</v>
      </c>
      <c r="C23" s="72">
        <f>'3кв'!E25</f>
        <v>16820</v>
      </c>
      <c r="D23" s="64"/>
    </row>
    <row r="24" spans="1:7" x14ac:dyDescent="0.25">
      <c r="A24" s="65"/>
      <c r="B24" s="71" t="s">
        <v>124</v>
      </c>
      <c r="C24" s="72">
        <f>'3кв'!E26</f>
        <v>11884.05</v>
      </c>
      <c r="D24" s="64"/>
    </row>
    <row r="25" spans="1:7" x14ac:dyDescent="0.25">
      <c r="A25" s="65"/>
      <c r="B25" s="71" t="s">
        <v>125</v>
      </c>
      <c r="C25" s="72">
        <f>'3кв'!E27</f>
        <v>18158.68</v>
      </c>
      <c r="D25" s="64"/>
    </row>
    <row r="26" spans="1:7" x14ac:dyDescent="0.25">
      <c r="A26" s="65"/>
      <c r="B26" s="71" t="s">
        <v>96</v>
      </c>
      <c r="C26" s="72">
        <f>'3кв'!E29</f>
        <v>18373.47</v>
      </c>
      <c r="D26" s="64"/>
    </row>
    <row r="27" spans="1:7" x14ac:dyDescent="0.25">
      <c r="A27" s="65"/>
      <c r="B27" s="71" t="s">
        <v>126</v>
      </c>
      <c r="C27" s="72">
        <f>'4кв'!E26</f>
        <v>13945.19</v>
      </c>
      <c r="D27" s="64"/>
    </row>
    <row r="28" spans="1:7" x14ac:dyDescent="0.25">
      <c r="A28" s="65"/>
      <c r="B28" s="71"/>
      <c r="C28" s="72"/>
      <c r="D28" s="64"/>
    </row>
    <row r="29" spans="1:7" x14ac:dyDescent="0.25">
      <c r="B29" s="73" t="s">
        <v>97</v>
      </c>
      <c r="C29" s="74">
        <f>SUM(C14:C19)</f>
        <v>504331.32000000007</v>
      </c>
      <c r="D29" s="64"/>
      <c r="E29" s="68"/>
    </row>
    <row r="30" spans="1:7" x14ac:dyDescent="0.25">
      <c r="B30" s="73" t="s">
        <v>98</v>
      </c>
      <c r="C30" s="75">
        <f>C6+C12-C29</f>
        <v>21574.479999999981</v>
      </c>
      <c r="D30" s="64"/>
    </row>
    <row r="31" spans="1:7" x14ac:dyDescent="0.25">
      <c r="B31" s="56"/>
      <c r="C31" s="56"/>
      <c r="D31" s="64"/>
    </row>
    <row r="32" spans="1:7" x14ac:dyDescent="0.25">
      <c r="B32" s="76" t="s">
        <v>99</v>
      </c>
      <c r="C32" s="76"/>
      <c r="D32" s="64"/>
    </row>
    <row r="33" spans="1:4" x14ac:dyDescent="0.25">
      <c r="B33" s="76" t="s">
        <v>100</v>
      </c>
      <c r="C33" s="77">
        <v>42291.15</v>
      </c>
      <c r="D33" s="64"/>
    </row>
    <row r="34" spans="1:4" x14ac:dyDescent="0.25">
      <c r="B34" s="78" t="s">
        <v>101</v>
      </c>
      <c r="C34" s="79">
        <v>44186.52</v>
      </c>
      <c r="D34" s="64"/>
    </row>
    <row r="35" spans="1:4" x14ac:dyDescent="0.25">
      <c r="B35" s="76" t="s">
        <v>102</v>
      </c>
      <c r="C35" s="77">
        <f>C34-C33</f>
        <v>1895.3699999999953</v>
      </c>
      <c r="D35" s="64"/>
    </row>
    <row r="36" spans="1:4" x14ac:dyDescent="0.25">
      <c r="B36" s="56"/>
      <c r="C36" s="56"/>
      <c r="D36" s="64"/>
    </row>
    <row r="37" spans="1:4" x14ac:dyDescent="0.25">
      <c r="A37" s="1" t="s">
        <v>103</v>
      </c>
      <c r="B37" s="56" t="s">
        <v>104</v>
      </c>
      <c r="C37" s="56"/>
      <c r="D37" s="64"/>
    </row>
    <row r="38" spans="1:4" x14ac:dyDescent="0.25">
      <c r="B38" s="56" t="s">
        <v>105</v>
      </c>
      <c r="C38" s="56"/>
      <c r="D38" s="64"/>
    </row>
    <row r="39" spans="1:4" x14ac:dyDescent="0.25">
      <c r="B39" s="56" t="s">
        <v>106</v>
      </c>
      <c r="C39" s="56"/>
      <c r="D39" s="64"/>
    </row>
    <row r="40" spans="1:4" x14ac:dyDescent="0.25">
      <c r="B40" s="56"/>
      <c r="C40" s="56"/>
      <c r="D40" s="64"/>
    </row>
    <row r="41" spans="1:4" x14ac:dyDescent="0.25">
      <c r="B41" s="56" t="s">
        <v>107</v>
      </c>
      <c r="C41" s="56"/>
      <c r="D41" s="64"/>
    </row>
    <row r="42" spans="1:4" x14ac:dyDescent="0.25">
      <c r="B42" s="56"/>
      <c r="C42" s="56"/>
      <c r="D42" s="64"/>
    </row>
    <row r="43" spans="1:4" x14ac:dyDescent="0.25">
      <c r="B43" s="56"/>
      <c r="C43" s="56"/>
      <c r="D43" s="64"/>
    </row>
  </sheetData>
  <mergeCells count="6">
    <mergeCell ref="B13:C13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2025-02-28T11:44:30Z</dcterms:modified>
</cp:coreProperties>
</file>